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80" yWindow="1665" windowWidth="11220" windowHeight="63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Sheet1!$A$1:$P$68</definedName>
  </definedNames>
  <calcPr calcId="124519"/>
</workbook>
</file>

<file path=xl/calcChain.xml><?xml version="1.0" encoding="utf-8"?>
<calcChain xmlns="http://schemas.openxmlformats.org/spreadsheetml/2006/main">
  <c r="N53" i="1"/>
  <c r="B11"/>
  <c r="C10" s="1"/>
  <c r="C11" s="1"/>
  <c r="D11" s="1"/>
  <c r="J4" s="1"/>
  <c r="H11"/>
  <c r="I10" s="1"/>
  <c r="I11" s="1"/>
  <c r="B16"/>
  <c r="C15" s="1"/>
  <c r="C16" s="1"/>
  <c r="B21"/>
  <c r="C20" s="1"/>
  <c r="C21" s="1"/>
  <c r="N33"/>
  <c r="E34"/>
  <c r="F34"/>
  <c r="G34"/>
  <c r="N34"/>
  <c r="E35"/>
  <c r="F35"/>
  <c r="G35"/>
  <c r="E36"/>
  <c r="F36"/>
  <c r="G36"/>
  <c r="E37"/>
  <c r="F37"/>
  <c r="G37"/>
  <c r="E42"/>
  <c r="F42"/>
  <c r="G42"/>
  <c r="E43"/>
  <c r="F43"/>
  <c r="G43"/>
  <c r="N43"/>
  <c r="N44"/>
  <c r="H53"/>
  <c r="H56" s="1"/>
  <c r="H55" s="1"/>
  <c r="F58"/>
  <c r="F59"/>
  <c r="F60"/>
  <c r="F61"/>
  <c r="N41" l="1"/>
  <c r="N47" s="1"/>
  <c r="B35" s="1"/>
  <c r="N40"/>
  <c r="N46" s="1"/>
  <c r="B34" s="1"/>
  <c r="D16"/>
  <c r="J5" s="1"/>
  <c r="J11"/>
  <c r="J7" s="1"/>
  <c r="D21"/>
  <c r="J6" s="1"/>
  <c r="B12"/>
  <c r="C12" s="1"/>
  <c r="H54"/>
  <c r="H47" l="1"/>
  <c r="B37" s="1"/>
  <c r="H46"/>
  <c r="B36" s="1"/>
  <c r="B17"/>
  <c r="C17" s="1"/>
  <c r="D12"/>
  <c r="K4" s="1"/>
  <c r="H12"/>
  <c r="I12" s="1"/>
  <c r="B22"/>
  <c r="C22" s="1"/>
  <c r="D17" l="1"/>
  <c r="K5" s="1"/>
  <c r="B13"/>
  <c r="L4" s="1"/>
  <c r="M4" s="1"/>
  <c r="J12"/>
  <c r="K7" s="1"/>
  <c r="D22"/>
  <c r="K6" s="1"/>
  <c r="B18" l="1"/>
  <c r="L5" s="1"/>
  <c r="M5" s="1"/>
  <c r="B23"/>
  <c r="L6" s="1"/>
  <c r="M6" s="1"/>
  <c r="H13"/>
  <c r="L7" s="1"/>
  <c r="M7" s="1"/>
</calcChain>
</file>

<file path=xl/sharedStrings.xml><?xml version="1.0" encoding="utf-8"?>
<sst xmlns="http://schemas.openxmlformats.org/spreadsheetml/2006/main" count="93" uniqueCount="68">
  <si>
    <t>FINDING A COORDINATE FROM A LOCATION ON 7.5 MINUTE, USGS MAP</t>
  </si>
  <si>
    <t>Inches</t>
  </si>
  <si>
    <t>In. N. of Coord. Line:</t>
  </si>
  <si>
    <t>In. S. of Coord. Line:</t>
  </si>
  <si>
    <t>In. W. of Coord. Line:</t>
  </si>
  <si>
    <t>In. E. of Coord. Line:</t>
  </si>
  <si>
    <t>Degs.</t>
  </si>
  <si>
    <t>Secs.</t>
  </si>
  <si>
    <t>New Coordinate:</t>
  </si>
  <si>
    <t>Mins.</t>
  </si>
  <si>
    <t>Th/Min.</t>
  </si>
  <si>
    <t>For North</t>
  </si>
  <si>
    <t>N/S S/P/I</t>
  </si>
  <si>
    <t>E/W S/P/I</t>
  </si>
  <si>
    <t>For South</t>
  </si>
  <si>
    <t>For West</t>
  </si>
  <si>
    <t>For East</t>
  </si>
  <si>
    <t>Original Coordinate</t>
  </si>
  <si>
    <t>Deg</t>
  </si>
  <si>
    <t>Min</t>
  </si>
  <si>
    <t>Sec</t>
  </si>
  <si>
    <t>North</t>
  </si>
  <si>
    <t>West</t>
  </si>
  <si>
    <t xml:space="preserve">West </t>
  </si>
  <si>
    <t>North Of:</t>
  </si>
  <si>
    <t>West Of:</t>
  </si>
  <si>
    <t>South Of:</t>
  </si>
  <si>
    <t>East Of:</t>
  </si>
  <si>
    <t>Enter Data Into The Blue Cells, The Answers and Pertinent Information Will Be In The Green Cells</t>
  </si>
  <si>
    <t>Original Coordinate Converted to Deg/Min/Sec.</t>
  </si>
  <si>
    <t>Orig.Total Secs. N</t>
  </si>
  <si>
    <t>Orig. Total Secs. W</t>
  </si>
  <si>
    <t>Lesser Total Secs. N</t>
  </si>
  <si>
    <t>Lesser Total Secs. W</t>
  </si>
  <si>
    <t>South Diff:</t>
  </si>
  <si>
    <t>North Difference:</t>
  </si>
  <si>
    <t>East Diff:</t>
  </si>
  <si>
    <t>West Difference:</t>
  </si>
  <si>
    <t>Miles</t>
  </si>
  <si>
    <t>Meters</t>
  </si>
  <si>
    <t>Yards</t>
  </si>
  <si>
    <t>Feet</t>
  </si>
  <si>
    <t>Coord Line Closest To Orig Coord Value</t>
  </si>
  <si>
    <t>Inches On Map</t>
  </si>
  <si>
    <t>Foot/Feet Real Distance=</t>
  </si>
  <si>
    <t>Yard(s) Real Distance   =</t>
  </si>
  <si>
    <t>Meter(s) Real Distance  =</t>
  </si>
  <si>
    <t>Miles(s) Real Distance   =</t>
  </si>
  <si>
    <t>Mile, Measured On Map =</t>
  </si>
  <si>
    <t>Meter, Measured On Map =</t>
  </si>
  <si>
    <t>Yard, Measured On Map =</t>
  </si>
  <si>
    <t>Foot, Measured On Map =</t>
  </si>
  <si>
    <t xml:space="preserve">Inch </t>
  </si>
  <si>
    <t>Inch</t>
  </si>
  <si>
    <t>Orig. Thou.  Min to Secs  &amp; Vice-Versa</t>
  </si>
  <si>
    <t>Inches Measured Distance, On Map, Equals…</t>
  </si>
  <si>
    <t>For Information Only…Figured to nearest thou. of an inch</t>
  </si>
  <si>
    <t>Measurements of 7.5 Minute, USGS Topo Map:</t>
  </si>
  <si>
    <t>East to West measures 18.40625 inches. This calculates to 24.448217 Seconds Per Inch.</t>
  </si>
  <si>
    <t>North to South measures 22.6875 inches. This calculates to 19.83471 Seconds Per Inch.</t>
  </si>
  <si>
    <t>Thou Min / Secs</t>
  </si>
  <si>
    <t>CONVERTING REAL DISTANCE TO MEASURED DISTANCE</t>
  </si>
  <si>
    <t>CONVERTING MEASURED DISTANCE TO REAL DISTANCE</t>
  </si>
  <si>
    <t>FINDING A LOCATION FROM A COORDINATE, ON A USGS 7.5 MINUTE MAP</t>
  </si>
  <si>
    <t>Location, Figured From The Original Coordinate</t>
  </si>
  <si>
    <t>Convert Secs. To Thous. Min. &amp; Vice Versa</t>
  </si>
  <si>
    <t>Enter Information Into Blue Cells -- Answers, Pertinent Info Will Show In Green Cells --  Use this spreadsheet With USGS 7.5 Min. Map Only</t>
  </si>
  <si>
    <t>Updated on 4-24-2012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</si>
</sst>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0"/>
      <name val="Arial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rgb="FFFF0000"/>
      <name val="Arial"/>
      <family val="2"/>
    </font>
    <font>
      <sz val="10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 tint="-0.149967955565050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/>
      <top/>
      <bottom style="thin">
        <color indexed="64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9966FF"/>
      </left>
      <right style="thin">
        <color rgb="FF9966FF"/>
      </right>
      <top style="thin">
        <color rgb="FF9966FF"/>
      </top>
      <bottom style="thin">
        <color rgb="FF9966FF"/>
      </bottom>
      <diagonal/>
    </border>
    <border>
      <left style="thin">
        <color rgb="FF9966FF"/>
      </left>
      <right/>
      <top style="thin">
        <color rgb="FF9966FF"/>
      </top>
      <bottom/>
      <diagonal/>
    </border>
    <border>
      <left/>
      <right/>
      <top style="thin">
        <color rgb="FF9966FF"/>
      </top>
      <bottom/>
      <diagonal/>
    </border>
    <border>
      <left/>
      <right style="thin">
        <color rgb="FF9966FF"/>
      </right>
      <top style="thin">
        <color rgb="FF9966FF"/>
      </top>
      <bottom/>
      <diagonal/>
    </border>
    <border>
      <left style="thin">
        <color rgb="FF9966FF"/>
      </left>
      <right/>
      <top/>
      <bottom/>
      <diagonal/>
    </border>
    <border>
      <left/>
      <right style="thin">
        <color rgb="FF9966FF"/>
      </right>
      <top/>
      <bottom/>
      <diagonal/>
    </border>
    <border>
      <left style="thin">
        <color rgb="FF9966FF"/>
      </left>
      <right/>
      <top/>
      <bottom style="thin">
        <color rgb="FF9966FF"/>
      </bottom>
      <diagonal/>
    </border>
    <border>
      <left/>
      <right/>
      <top/>
      <bottom style="thin">
        <color rgb="FF9966FF"/>
      </bottom>
      <diagonal/>
    </border>
    <border>
      <left/>
      <right style="thin">
        <color rgb="FF9966FF"/>
      </right>
      <top/>
      <bottom style="thin">
        <color rgb="FF9966FF"/>
      </bottom>
      <diagonal/>
    </border>
    <border>
      <left/>
      <right style="thin">
        <color rgb="FF9966FF"/>
      </right>
      <top/>
      <bottom style="thin">
        <color indexed="64"/>
      </bottom>
      <diagonal/>
    </border>
    <border>
      <left style="thin">
        <color indexed="22"/>
      </left>
      <right style="thin">
        <color rgb="FF9966FF"/>
      </right>
      <top style="thin">
        <color indexed="22"/>
      </top>
      <bottom style="thin">
        <color rgb="FF9966FF"/>
      </bottom>
      <diagonal/>
    </border>
    <border>
      <left style="thin">
        <color rgb="FF9966FF"/>
      </left>
      <right style="thin">
        <color rgb="FF9966FF"/>
      </right>
      <top style="thin">
        <color indexed="22"/>
      </top>
      <bottom style="thin">
        <color rgb="FF9966FF"/>
      </bottom>
      <diagonal/>
    </border>
    <border>
      <left style="thin">
        <color rgb="FF9966FF"/>
      </left>
      <right style="thin">
        <color rgb="FF9933FF"/>
      </right>
      <top style="thin">
        <color indexed="22"/>
      </top>
      <bottom style="thin">
        <color rgb="FF9966FF"/>
      </bottom>
      <diagonal/>
    </border>
    <border>
      <left style="thin">
        <color indexed="22"/>
      </left>
      <right style="thin">
        <color rgb="FF9966FF"/>
      </right>
      <top style="thin">
        <color rgb="FF9966FF"/>
      </top>
      <bottom style="thin">
        <color rgb="FF9966FF"/>
      </bottom>
      <diagonal/>
    </border>
    <border>
      <left style="thin">
        <color rgb="FF9966FF"/>
      </left>
      <right style="thin">
        <color rgb="FF9933FF"/>
      </right>
      <top style="thin">
        <color rgb="FF9966FF"/>
      </top>
      <bottom style="thin">
        <color rgb="FF9966FF"/>
      </bottom>
      <diagonal/>
    </border>
    <border>
      <left style="thin">
        <color indexed="22"/>
      </left>
      <right style="thin">
        <color rgb="FF9966FF"/>
      </right>
      <top style="thin">
        <color rgb="FF9966FF"/>
      </top>
      <bottom style="thin">
        <color indexed="9"/>
      </bottom>
      <diagonal/>
    </border>
    <border>
      <left style="thin">
        <color rgb="FF9966FF"/>
      </left>
      <right style="thin">
        <color rgb="FF9966FF"/>
      </right>
      <top style="thin">
        <color rgb="FF9966FF"/>
      </top>
      <bottom style="thin">
        <color indexed="9"/>
      </bottom>
      <diagonal/>
    </border>
    <border>
      <left style="thin">
        <color rgb="FF9966FF"/>
      </left>
      <right style="thin">
        <color rgb="FF9933FF"/>
      </right>
      <top style="thin">
        <color rgb="FF9966FF"/>
      </top>
      <bottom style="thin">
        <color indexed="9"/>
      </bottom>
      <diagonal/>
    </border>
    <border>
      <left style="thin">
        <color rgb="FF9966FF"/>
      </left>
      <right/>
      <top style="thin">
        <color rgb="FF9966FF"/>
      </top>
      <bottom style="thin">
        <color rgb="FF9966FF"/>
      </bottom>
      <diagonal/>
    </border>
    <border>
      <left/>
      <right/>
      <top style="thin">
        <color rgb="FF9966FF"/>
      </top>
      <bottom style="thin">
        <color rgb="FF9966FF"/>
      </bottom>
      <diagonal/>
    </border>
    <border>
      <left/>
      <right style="thin">
        <color rgb="FF9966FF"/>
      </right>
      <top style="thin">
        <color rgb="FF9966FF"/>
      </top>
      <bottom style="thin">
        <color rgb="FF9966FF"/>
      </bottom>
      <diagonal/>
    </border>
    <border>
      <left style="thin">
        <color rgb="FF9966FF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7030A0"/>
      </top>
      <bottom/>
      <diagonal/>
    </border>
    <border>
      <left style="thin">
        <color rgb="FFFFFF99"/>
      </left>
      <right style="thin">
        <color rgb="FF9966FF"/>
      </right>
      <top style="thin">
        <color rgb="FF9966FF"/>
      </top>
      <bottom style="thin">
        <color rgb="FF9966FF"/>
      </bottom>
      <diagonal/>
    </border>
    <border>
      <left style="thin">
        <color rgb="FF9966FF"/>
      </left>
      <right style="thin">
        <color theme="0" tint="-0.14996795556505021"/>
      </right>
      <top style="thin">
        <color rgb="FF9966FF"/>
      </top>
      <bottom style="thin">
        <color theme="0" tint="-0.14996795556505021"/>
      </bottom>
      <diagonal/>
    </border>
    <border>
      <left style="thin">
        <color rgb="FF9966FF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9966FF"/>
      </left>
      <right style="thin">
        <color theme="0" tint="-0.14996795556505021"/>
      </right>
      <top style="thin">
        <color theme="0" tint="-0.14996795556505021"/>
      </top>
      <bottom style="thin">
        <color rgb="FF9966FF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2" borderId="0" xfId="0" applyFont="1" applyFill="1"/>
    <xf numFmtId="0" fontId="0" fillId="0" borderId="0" xfId="0" applyFill="1"/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0" fontId="1" fillId="3" borderId="0" xfId="0" applyFont="1" applyFill="1"/>
    <xf numFmtId="0" fontId="0" fillId="0" borderId="0" xfId="0" applyAlignment="1">
      <alignment horizontal="center" vertical="center"/>
    </xf>
    <xf numFmtId="0" fontId="0" fillId="6" borderId="0" xfId="0" applyFill="1"/>
    <xf numFmtId="0" fontId="0" fillId="6" borderId="0" xfId="0" applyFill="1" applyBorder="1"/>
    <xf numFmtId="0" fontId="4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left"/>
    </xf>
    <xf numFmtId="0" fontId="0" fillId="6" borderId="0" xfId="0" applyFill="1" applyAlignment="1">
      <alignment horizontal="left" vertical="center"/>
    </xf>
    <xf numFmtId="0" fontId="0" fillId="0" borderId="0" xfId="0" applyBorder="1"/>
    <xf numFmtId="0" fontId="0" fillId="0" borderId="9" xfId="0" applyBorder="1"/>
    <xf numFmtId="0" fontId="0" fillId="0" borderId="0" xfId="0" applyFill="1" applyBorder="1"/>
    <xf numFmtId="0" fontId="1" fillId="2" borderId="14" xfId="0" applyFont="1" applyFill="1" applyBorder="1"/>
    <xf numFmtId="0" fontId="0" fillId="2" borderId="15" xfId="0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4" xfId="0" applyFont="1" applyFill="1" applyBorder="1"/>
    <xf numFmtId="0" fontId="1" fillId="2" borderId="20" xfId="0" applyFont="1" applyFill="1" applyBorder="1"/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0" fillId="2" borderId="4" xfId="0" applyFill="1" applyBorder="1"/>
    <xf numFmtId="2" fontId="1" fillId="2" borderId="4" xfId="0" applyNumberFormat="1" applyFont="1" applyFill="1" applyBorder="1" applyAlignment="1">
      <alignment horizontal="left"/>
    </xf>
    <xf numFmtId="0" fontId="0" fillId="8" borderId="17" xfId="0" applyFill="1" applyBorder="1" applyProtection="1">
      <protection locked="0"/>
    </xf>
    <xf numFmtId="0" fontId="0" fillId="8" borderId="19" xfId="0" applyFill="1" applyBorder="1" applyProtection="1">
      <protection locked="0"/>
    </xf>
    <xf numFmtId="0" fontId="0" fillId="8" borderId="4" xfId="0" applyFill="1" applyBorder="1" applyAlignment="1" applyProtection="1">
      <alignment horizontal="center"/>
      <protection locked="0"/>
    </xf>
    <xf numFmtId="0" fontId="0" fillId="8" borderId="20" xfId="0" applyFill="1" applyBorder="1" applyAlignment="1" applyProtection="1">
      <alignment horizontal="center"/>
      <protection locked="0"/>
    </xf>
    <xf numFmtId="0" fontId="3" fillId="8" borderId="4" xfId="0" applyFont="1" applyFill="1" applyBorder="1" applyAlignment="1" applyProtection="1">
      <alignment horizontal="center"/>
      <protection locked="0"/>
    </xf>
    <xf numFmtId="0" fontId="0" fillId="9" borderId="4" xfId="0" applyFill="1" applyBorder="1" applyAlignment="1">
      <alignment horizontal="center"/>
    </xf>
    <xf numFmtId="164" fontId="0" fillId="9" borderId="18" xfId="0" applyNumberFormat="1" applyFill="1" applyBorder="1" applyAlignment="1">
      <alignment horizontal="center"/>
    </xf>
    <xf numFmtId="1" fontId="0" fillId="9" borderId="4" xfId="0" applyNumberFormat="1" applyFill="1" applyBorder="1" applyAlignment="1">
      <alignment horizontal="center"/>
    </xf>
    <xf numFmtId="0" fontId="0" fillId="9" borderId="20" xfId="0" applyFill="1" applyBorder="1" applyAlignment="1">
      <alignment horizontal="center"/>
    </xf>
    <xf numFmtId="164" fontId="0" fillId="9" borderId="21" xfId="0" applyNumberForma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164" fontId="0" fillId="9" borderId="4" xfId="0" applyNumberFormat="1" applyFill="1" applyBorder="1" applyAlignment="1">
      <alignment horizontal="center"/>
    </xf>
    <xf numFmtId="2" fontId="3" fillId="9" borderId="4" xfId="0" applyNumberFormat="1" applyFont="1" applyFill="1" applyBorder="1" applyAlignment="1">
      <alignment horizontal="center"/>
    </xf>
    <xf numFmtId="164" fontId="0" fillId="9" borderId="4" xfId="0" applyNumberFormat="1" applyFill="1" applyBorder="1"/>
    <xf numFmtId="0" fontId="0" fillId="0" borderId="25" xfId="0" applyBorder="1"/>
    <xf numFmtId="0" fontId="0" fillId="10" borderId="0" xfId="0" applyFill="1"/>
    <xf numFmtId="0" fontId="3" fillId="10" borderId="0" xfId="0" applyFont="1" applyFill="1"/>
    <xf numFmtId="0" fontId="0" fillId="10" borderId="0" xfId="0" applyFill="1" applyAlignment="1">
      <alignment horizontal="center" vertical="center" wrapText="1"/>
    </xf>
    <xf numFmtId="0" fontId="0" fillId="10" borderId="0" xfId="0" applyFill="1" applyAlignment="1">
      <alignment horizontal="center" vertical="center"/>
    </xf>
    <xf numFmtId="0" fontId="0" fillId="10" borderId="1" xfId="0" applyFill="1" applyBorder="1"/>
    <xf numFmtId="0" fontId="0" fillId="8" borderId="4" xfId="0" applyFill="1" applyBorder="1" applyProtection="1">
      <protection locked="0"/>
    </xf>
    <xf numFmtId="164" fontId="1" fillId="9" borderId="4" xfId="0" applyNumberFormat="1" applyFont="1" applyFill="1" applyBorder="1" applyAlignment="1">
      <alignment horizontal="center"/>
    </xf>
    <xf numFmtId="0" fontId="1" fillId="10" borderId="25" xfId="0" applyFont="1" applyFill="1" applyBorder="1"/>
    <xf numFmtId="0" fontId="0" fillId="10" borderId="26" xfId="0" applyFill="1" applyBorder="1"/>
    <xf numFmtId="0" fontId="0" fillId="10" borderId="8" xfId="0" applyFill="1" applyBorder="1" applyAlignment="1">
      <alignment horizontal="center"/>
    </xf>
    <xf numFmtId="0" fontId="1" fillId="2" borderId="22" xfId="0" applyFont="1" applyFill="1" applyBorder="1"/>
    <xf numFmtId="0" fontId="1" fillId="2" borderId="27" xfId="0" applyFont="1" applyFill="1" applyBorder="1"/>
    <xf numFmtId="0" fontId="0" fillId="0" borderId="3" xfId="0" applyBorder="1"/>
    <xf numFmtId="0" fontId="0" fillId="6" borderId="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4" borderId="8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2" borderId="4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0" fillId="10" borderId="5" xfId="0" applyFill="1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0" xfId="0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3" fillId="6" borderId="3" xfId="0" applyFont="1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3" fillId="8" borderId="3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164" fontId="5" fillId="9" borderId="3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6" fillId="7" borderId="22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3" fillId="8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0" fillId="10" borderId="23" xfId="0" applyFill="1" applyBorder="1" applyAlignment="1"/>
    <xf numFmtId="0" fontId="0" fillId="6" borderId="0" xfId="0" applyFill="1" applyAlignment="1"/>
    <xf numFmtId="0" fontId="2" fillId="6" borderId="2" xfId="0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10" borderId="28" xfId="0" applyFill="1" applyBorder="1"/>
    <xf numFmtId="0" fontId="0" fillId="10" borderId="29" xfId="0" applyFill="1" applyBorder="1"/>
    <xf numFmtId="0" fontId="0" fillId="10" borderId="30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66FF"/>
      <color rgb="FFFFFF99"/>
      <color rgb="FFFFFF66"/>
      <color rgb="FF66FF66"/>
      <color rgb="FF66FF99"/>
      <color rgb="FF9933FF"/>
      <color rgb="FFFF33CC"/>
      <color rgb="FFFF00FF"/>
      <color rgb="FFEB7DEB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8"/>
  <sheetViews>
    <sheetView tabSelected="1" zoomScale="75" workbookViewId="0">
      <selection activeCell="S58" sqref="S58"/>
    </sheetView>
  </sheetViews>
  <sheetFormatPr defaultRowHeight="12.75"/>
  <cols>
    <col min="1" max="1" width="1.85546875" customWidth="1"/>
    <col min="2" max="2" width="9.7109375" bestFit="1" customWidth="1"/>
    <col min="3" max="3" width="10.5703125" bestFit="1" customWidth="1"/>
    <col min="4" max="4" width="9.28515625" customWidth="1"/>
    <col min="5" max="5" width="5.42578125" customWidth="1"/>
    <col min="6" max="6" width="6.42578125" customWidth="1"/>
    <col min="7" max="7" width="5.42578125" customWidth="1"/>
    <col min="8" max="8" width="9.28515625" bestFit="1" customWidth="1"/>
    <col min="9" max="9" width="10.5703125" bestFit="1" customWidth="1"/>
    <col min="10" max="12" width="5.42578125" customWidth="1"/>
    <col min="13" max="13" width="6.7109375" customWidth="1"/>
    <col min="14" max="14" width="9.28515625" bestFit="1" customWidth="1"/>
    <col min="15" max="15" width="10.5703125" customWidth="1"/>
    <col min="16" max="16" width="1.7109375" customWidth="1"/>
  </cols>
  <sheetData>
    <row r="1" spans="1:16">
      <c r="A1" s="104"/>
      <c r="B1" s="105" t="s">
        <v>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15"/>
    </row>
    <row r="2" spans="1:16" ht="12.75" hidden="1" customHeight="1">
      <c r="A2" s="104"/>
      <c r="B2" s="2"/>
      <c r="C2" s="2"/>
      <c r="D2" s="111"/>
      <c r="E2" s="111"/>
      <c r="F2" s="111"/>
      <c r="G2" s="111"/>
      <c r="H2" s="111"/>
      <c r="I2" s="2"/>
      <c r="J2" s="2"/>
      <c r="K2" s="2"/>
      <c r="L2" s="2"/>
      <c r="M2" s="2"/>
      <c r="N2" s="2"/>
      <c r="O2" s="2"/>
      <c r="P2" s="15"/>
    </row>
    <row r="3" spans="1:16">
      <c r="A3" s="104"/>
      <c r="B3" s="23" t="s">
        <v>1</v>
      </c>
      <c r="C3" s="24"/>
      <c r="D3" s="24"/>
      <c r="E3" s="25" t="s">
        <v>6</v>
      </c>
      <c r="F3" s="25" t="s">
        <v>9</v>
      </c>
      <c r="G3" s="25" t="s">
        <v>7</v>
      </c>
      <c r="H3" s="24"/>
      <c r="I3" s="24"/>
      <c r="J3" s="25" t="s">
        <v>6</v>
      </c>
      <c r="K3" s="25" t="s">
        <v>9</v>
      </c>
      <c r="L3" s="25" t="s">
        <v>7</v>
      </c>
      <c r="M3" s="26" t="s">
        <v>10</v>
      </c>
      <c r="N3" s="48"/>
      <c r="O3" s="48"/>
      <c r="P3" s="15"/>
    </row>
    <row r="4" spans="1:16">
      <c r="A4" s="104"/>
      <c r="B4" s="33">
        <v>2.742</v>
      </c>
      <c r="C4" s="27" t="s">
        <v>2</v>
      </c>
      <c r="D4" s="27"/>
      <c r="E4" s="35">
        <v>37</v>
      </c>
      <c r="F4" s="35">
        <v>20</v>
      </c>
      <c r="G4" s="35">
        <v>0</v>
      </c>
      <c r="H4" s="96" t="s">
        <v>8</v>
      </c>
      <c r="I4" s="96"/>
      <c r="J4" s="38">
        <f>D11</f>
        <v>37</v>
      </c>
      <c r="K4" s="38">
        <f>D12</f>
        <v>20</v>
      </c>
      <c r="L4" s="38">
        <f>B13*60</f>
        <v>54.38677482000287</v>
      </c>
      <c r="M4" s="39">
        <f>L4/60</f>
        <v>0.90644624700004783</v>
      </c>
      <c r="N4" s="48"/>
      <c r="O4" s="48"/>
      <c r="P4" s="15"/>
    </row>
    <row r="5" spans="1:16">
      <c r="A5" s="104"/>
      <c r="B5" s="33"/>
      <c r="C5" s="27" t="s">
        <v>3</v>
      </c>
      <c r="D5" s="27"/>
      <c r="E5" s="35"/>
      <c r="F5" s="35"/>
      <c r="G5" s="35"/>
      <c r="H5" s="96" t="s">
        <v>8</v>
      </c>
      <c r="I5" s="96"/>
      <c r="J5" s="38">
        <f>D16</f>
        <v>0</v>
      </c>
      <c r="K5" s="38">
        <f>D17</f>
        <v>0</v>
      </c>
      <c r="L5" s="38">
        <f>B18*60</f>
        <v>0</v>
      </c>
      <c r="M5" s="39">
        <f>L5/60</f>
        <v>0</v>
      </c>
      <c r="N5" s="48"/>
      <c r="O5" s="48"/>
      <c r="P5" s="15"/>
    </row>
    <row r="6" spans="1:16">
      <c r="A6" s="104"/>
      <c r="B6" s="33">
        <v>1.855</v>
      </c>
      <c r="C6" s="27" t="s">
        <v>4</v>
      </c>
      <c r="D6" s="27"/>
      <c r="E6" s="35">
        <v>83</v>
      </c>
      <c r="F6" s="35">
        <v>50</v>
      </c>
      <c r="G6" s="35">
        <v>0</v>
      </c>
      <c r="H6" s="96" t="s">
        <v>8</v>
      </c>
      <c r="I6" s="96"/>
      <c r="J6" s="38">
        <f>D21</f>
        <v>83</v>
      </c>
      <c r="K6" s="40">
        <f>D22</f>
        <v>50</v>
      </c>
      <c r="L6" s="38">
        <f>B23*60</f>
        <v>45.351442534996522</v>
      </c>
      <c r="M6" s="39">
        <f>L6/60</f>
        <v>0.75585737558327537</v>
      </c>
      <c r="N6" s="48"/>
      <c r="O6" s="48"/>
      <c r="P6" s="15"/>
    </row>
    <row r="7" spans="1:16">
      <c r="A7" s="104"/>
      <c r="B7" s="34"/>
      <c r="C7" s="28" t="s">
        <v>5</v>
      </c>
      <c r="D7" s="28"/>
      <c r="E7" s="36"/>
      <c r="F7" s="36"/>
      <c r="G7" s="36"/>
      <c r="H7" s="109" t="s">
        <v>8</v>
      </c>
      <c r="I7" s="109"/>
      <c r="J7" s="41">
        <f>J11</f>
        <v>0</v>
      </c>
      <c r="K7" s="41">
        <f>J12</f>
        <v>0</v>
      </c>
      <c r="L7" s="41">
        <f>H13*60</f>
        <v>0</v>
      </c>
      <c r="M7" s="42">
        <f>L7/60</f>
        <v>0</v>
      </c>
      <c r="N7" s="52"/>
      <c r="O7" s="52"/>
      <c r="P7" s="16"/>
    </row>
    <row r="8" spans="1:16" ht="12.75" hidden="1" customHeight="1">
      <c r="A8" s="104"/>
      <c r="P8" s="16"/>
    </row>
    <row r="9" spans="1:16" ht="15.75" customHeight="1">
      <c r="A9" s="104"/>
      <c r="B9" s="93" t="s">
        <v>66</v>
      </c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5"/>
      <c r="P9" s="17"/>
    </row>
    <row r="10" spans="1:16" ht="12.75" hidden="1" customHeight="1">
      <c r="A10" s="104"/>
      <c r="B10" s="1" t="s">
        <v>11</v>
      </c>
      <c r="C10" s="4">
        <f>B4*O11+B11</f>
        <v>134454.38677482001</v>
      </c>
      <c r="H10" s="1" t="s">
        <v>16</v>
      </c>
      <c r="I10" s="4">
        <f>H11-B7*O12</f>
        <v>0</v>
      </c>
      <c r="P10" s="16"/>
    </row>
    <row r="11" spans="1:16" ht="12.75" hidden="1" customHeight="1">
      <c r="A11" s="104"/>
      <c r="B11" s="6">
        <f>E4*3600+F4*60+G4</f>
        <v>134400</v>
      </c>
      <c r="C11" s="5">
        <f>C10/3600</f>
        <v>37.348440770783334</v>
      </c>
      <c r="D11" s="3">
        <f>INT(C11)</f>
        <v>37</v>
      </c>
      <c r="H11" s="3">
        <f>E7*3600+F7*60+G7</f>
        <v>0</v>
      </c>
      <c r="I11" s="3">
        <f>I10/3600</f>
        <v>0</v>
      </c>
      <c r="J11" s="3">
        <f>INT(I11)</f>
        <v>0</v>
      </c>
      <c r="N11" t="s">
        <v>12</v>
      </c>
      <c r="O11" s="3">
        <v>19.834710000000001</v>
      </c>
      <c r="P11" s="16"/>
    </row>
    <row r="12" spans="1:16" ht="12.75" hidden="1" customHeight="1">
      <c r="A12" s="104"/>
      <c r="B12" s="3">
        <f>C11-D11</f>
        <v>0.34844077078333413</v>
      </c>
      <c r="C12" s="5">
        <f>B12*60</f>
        <v>20.906446247000048</v>
      </c>
      <c r="D12" s="3">
        <f>INT(C12)</f>
        <v>20</v>
      </c>
      <c r="H12">
        <f>I11-J11</f>
        <v>0</v>
      </c>
      <c r="I12" s="3">
        <f>H12*60</f>
        <v>0</v>
      </c>
      <c r="J12" s="3">
        <f>INT(I12)</f>
        <v>0</v>
      </c>
      <c r="N12" t="s">
        <v>13</v>
      </c>
      <c r="O12" s="3">
        <v>24.448217</v>
      </c>
      <c r="P12" s="16"/>
    </row>
    <row r="13" spans="1:16" ht="12.75" hidden="1" customHeight="1">
      <c r="A13" s="104"/>
      <c r="B13" s="5">
        <f>C12-D12</f>
        <v>0.90644624700004783</v>
      </c>
      <c r="H13" s="3">
        <f>I12-J12</f>
        <v>0</v>
      </c>
      <c r="J13" s="2"/>
      <c r="P13" s="16"/>
    </row>
    <row r="14" spans="1:16" ht="12.75" hidden="1" customHeight="1">
      <c r="A14" s="104"/>
      <c r="H14" s="2"/>
      <c r="J14" s="110"/>
      <c r="K14" s="110"/>
      <c r="P14" s="16"/>
    </row>
    <row r="15" spans="1:16" ht="12.75" hidden="1" customHeight="1">
      <c r="A15" s="104"/>
      <c r="B15" s="1" t="s">
        <v>14</v>
      </c>
      <c r="C15" s="5">
        <f>B16-B5*O11</f>
        <v>0</v>
      </c>
      <c r="P15" s="16"/>
    </row>
    <row r="16" spans="1:16" ht="12.75" hidden="1" customHeight="1">
      <c r="A16" s="104"/>
      <c r="B16" s="6">
        <f>E5*3600+F5*60+G5</f>
        <v>0</v>
      </c>
      <c r="C16">
        <f>C15/3600</f>
        <v>0</v>
      </c>
      <c r="D16" s="3">
        <f>INT(C16)</f>
        <v>0</v>
      </c>
      <c r="P16" s="16"/>
    </row>
    <row r="17" spans="1:16" ht="12.75" hidden="1" customHeight="1">
      <c r="A17" s="104"/>
      <c r="B17">
        <f>C16-D16</f>
        <v>0</v>
      </c>
      <c r="C17" s="5">
        <f>B17*60</f>
        <v>0</v>
      </c>
      <c r="D17" s="3">
        <f>INT(C17)</f>
        <v>0</v>
      </c>
      <c r="P17" s="16"/>
    </row>
    <row r="18" spans="1:16" ht="12.75" hidden="1" customHeight="1">
      <c r="A18" s="104"/>
      <c r="B18" s="5">
        <f>C17-D17</f>
        <v>0</v>
      </c>
      <c r="P18" s="16"/>
    </row>
    <row r="19" spans="1:16" ht="12.75" hidden="1" customHeight="1">
      <c r="A19" s="104"/>
      <c r="P19" s="16"/>
    </row>
    <row r="20" spans="1:16" ht="12.75" hidden="1" customHeight="1">
      <c r="A20" s="104"/>
      <c r="B20" s="1" t="s">
        <v>15</v>
      </c>
      <c r="C20">
        <f>B6*O12+B21</f>
        <v>301845.351442535</v>
      </c>
      <c r="P20" s="16"/>
    </row>
    <row r="21" spans="1:16" ht="12.75" hidden="1" customHeight="1">
      <c r="A21" s="104"/>
      <c r="B21" s="6">
        <f>E6*3600+F6*60+G6</f>
        <v>301800</v>
      </c>
      <c r="C21">
        <f>C20/3600</f>
        <v>83.845930956259721</v>
      </c>
      <c r="D21" s="3">
        <f>INT(C21)</f>
        <v>83</v>
      </c>
      <c r="P21" s="16"/>
    </row>
    <row r="22" spans="1:16" ht="12.75" hidden="1" customHeight="1">
      <c r="A22" s="104"/>
      <c r="B22" s="3">
        <f>C21-D21</f>
        <v>0.84593095625972126</v>
      </c>
      <c r="C22" s="5">
        <f>B22*60</f>
        <v>50.755857375583275</v>
      </c>
      <c r="D22" s="6">
        <f>INT(C22)</f>
        <v>50</v>
      </c>
      <c r="P22" s="16"/>
    </row>
    <row r="23" spans="1:16" ht="12.75" hidden="1" customHeight="1">
      <c r="A23" s="104"/>
      <c r="B23" s="5">
        <f>C22-D22</f>
        <v>0.75585737558327537</v>
      </c>
      <c r="P23" s="16"/>
    </row>
    <row r="24" spans="1:16" ht="12.75" hidden="1" customHeight="1">
      <c r="A24" s="10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16"/>
    </row>
    <row r="25" spans="1:16">
      <c r="A25" s="104"/>
      <c r="B25" s="15"/>
      <c r="C25" s="105" t="s">
        <v>63</v>
      </c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6"/>
    </row>
    <row r="26" spans="1:16" ht="12.75" hidden="1" customHeight="1">
      <c r="A26" s="104"/>
      <c r="C26" s="92"/>
      <c r="D26" s="92"/>
      <c r="E26" s="92"/>
      <c r="F26" s="92"/>
      <c r="G26" s="92"/>
      <c r="H26" s="92"/>
      <c r="P26" s="16"/>
    </row>
    <row r="27" spans="1:16">
      <c r="A27" s="104"/>
      <c r="B27" s="48"/>
      <c r="C27" s="100" t="s">
        <v>17</v>
      </c>
      <c r="D27" s="100"/>
      <c r="E27" s="100"/>
      <c r="F27" s="100"/>
      <c r="G27" s="100"/>
      <c r="H27" s="100"/>
      <c r="I27" s="48"/>
      <c r="J27" s="48"/>
      <c r="K27" s="100" t="s">
        <v>42</v>
      </c>
      <c r="L27" s="108"/>
      <c r="M27" s="108"/>
      <c r="N27" s="108"/>
      <c r="O27" s="108"/>
      <c r="P27" s="18"/>
    </row>
    <row r="28" spans="1:16">
      <c r="A28" s="104"/>
      <c r="B28" s="48"/>
      <c r="C28" s="29"/>
      <c r="D28" s="27"/>
      <c r="E28" s="30" t="s">
        <v>18</v>
      </c>
      <c r="F28" s="30" t="s">
        <v>19</v>
      </c>
      <c r="G28" s="96" t="s">
        <v>60</v>
      </c>
      <c r="H28" s="96"/>
      <c r="I28" s="48"/>
      <c r="J28" s="48"/>
      <c r="K28" s="31"/>
      <c r="L28" s="31"/>
      <c r="M28" s="30" t="s">
        <v>18</v>
      </c>
      <c r="N28" s="30" t="s">
        <v>19</v>
      </c>
      <c r="O28" s="30" t="s">
        <v>20</v>
      </c>
      <c r="P28" s="16"/>
    </row>
    <row r="29" spans="1:16">
      <c r="A29" s="104"/>
      <c r="B29" s="48"/>
      <c r="C29" s="29"/>
      <c r="D29" s="30" t="s">
        <v>21</v>
      </c>
      <c r="E29" s="37">
        <v>37</v>
      </c>
      <c r="F29" s="37">
        <v>20</v>
      </c>
      <c r="G29" s="97">
        <v>0.90600000000000003</v>
      </c>
      <c r="H29" s="97"/>
      <c r="I29" s="49"/>
      <c r="J29" s="49"/>
      <c r="K29" s="96" t="s">
        <v>21</v>
      </c>
      <c r="L29" s="96"/>
      <c r="M29" s="37">
        <v>36</v>
      </c>
      <c r="N29" s="37">
        <v>20</v>
      </c>
      <c r="O29" s="37">
        <v>0</v>
      </c>
      <c r="P29" s="16"/>
    </row>
    <row r="30" spans="1:16">
      <c r="A30" s="104"/>
      <c r="B30" s="48"/>
      <c r="C30" s="29"/>
      <c r="D30" s="30" t="s">
        <v>22</v>
      </c>
      <c r="E30" s="37">
        <v>83</v>
      </c>
      <c r="F30" s="37">
        <v>50</v>
      </c>
      <c r="G30" s="97">
        <v>0.75600000000000001</v>
      </c>
      <c r="H30" s="97"/>
      <c r="I30" s="49"/>
      <c r="J30" s="49"/>
      <c r="K30" s="96" t="s">
        <v>23</v>
      </c>
      <c r="L30" s="96"/>
      <c r="M30" s="37">
        <v>83</v>
      </c>
      <c r="N30" s="37">
        <v>50</v>
      </c>
      <c r="O30" s="37">
        <v>0</v>
      </c>
      <c r="P30" s="16"/>
    </row>
    <row r="31" spans="1:16">
      <c r="A31" s="104"/>
      <c r="B31" s="48"/>
      <c r="C31" s="48"/>
      <c r="D31" s="48"/>
      <c r="E31" s="48"/>
      <c r="F31" s="48"/>
      <c r="G31" s="48"/>
      <c r="H31" s="48"/>
      <c r="I31" s="48"/>
      <c r="J31" s="48"/>
      <c r="K31" s="103"/>
      <c r="L31" s="103"/>
      <c r="M31" s="103"/>
      <c r="N31" s="103"/>
      <c r="O31" s="103"/>
      <c r="P31" s="16"/>
    </row>
    <row r="32" spans="1:16">
      <c r="A32" s="104"/>
      <c r="B32" s="98" t="s">
        <v>64</v>
      </c>
      <c r="C32" s="99"/>
      <c r="D32" s="99"/>
      <c r="E32" s="99"/>
      <c r="F32" s="99"/>
      <c r="G32" s="99"/>
      <c r="H32" s="99"/>
      <c r="I32" s="48"/>
      <c r="J32" s="48"/>
      <c r="K32" s="100" t="s">
        <v>54</v>
      </c>
      <c r="L32" s="100"/>
      <c r="M32" s="100"/>
      <c r="N32" s="100"/>
      <c r="O32" s="100"/>
      <c r="P32" s="16"/>
    </row>
    <row r="33" spans="1:19">
      <c r="A33" s="104"/>
      <c r="B33" s="30" t="s">
        <v>1</v>
      </c>
      <c r="C33" s="30"/>
      <c r="D33" s="31"/>
      <c r="E33" s="30" t="s">
        <v>18</v>
      </c>
      <c r="F33" s="30" t="s">
        <v>19</v>
      </c>
      <c r="G33" s="30" t="s">
        <v>20</v>
      </c>
      <c r="H33" s="31"/>
      <c r="I33" s="48"/>
      <c r="J33" s="48"/>
      <c r="K33" s="31"/>
      <c r="L33" s="31"/>
      <c r="M33" s="30" t="s">
        <v>21</v>
      </c>
      <c r="N33" s="44">
        <f>IF(G29&lt;1,G29*60,G29/60)</f>
        <v>54.36</v>
      </c>
      <c r="O33" s="31"/>
      <c r="P33" s="16"/>
    </row>
    <row r="34" spans="1:19">
      <c r="A34" s="104"/>
      <c r="B34" s="54">
        <f>IF(N46&lt;0,"",N46/19.83471)</f>
        <v>2.7406501027744081</v>
      </c>
      <c r="C34" s="30" t="s">
        <v>24</v>
      </c>
      <c r="D34" s="31"/>
      <c r="E34" s="43">
        <f t="shared" ref="E34:G35" si="0">M29</f>
        <v>36</v>
      </c>
      <c r="F34" s="43">
        <f t="shared" si="0"/>
        <v>20</v>
      </c>
      <c r="G34" s="43">
        <f t="shared" si="0"/>
        <v>0</v>
      </c>
      <c r="H34" s="112"/>
      <c r="I34" s="48"/>
      <c r="J34" s="48"/>
      <c r="K34" s="31"/>
      <c r="L34" s="31"/>
      <c r="M34" s="30" t="s">
        <v>22</v>
      </c>
      <c r="N34" s="44">
        <f>IF(G30&lt;1,G30*60,G30/60)</f>
        <v>45.36</v>
      </c>
      <c r="O34" s="31"/>
      <c r="P34" s="16"/>
      <c r="R34" s="14"/>
      <c r="S34" s="14"/>
    </row>
    <row r="35" spans="1:19">
      <c r="A35" s="104"/>
      <c r="B35" s="54">
        <f>IF(N47&lt;0,"",N47/24.448217)</f>
        <v>1.8553500240932101</v>
      </c>
      <c r="C35" s="30" t="s">
        <v>25</v>
      </c>
      <c r="D35" s="31"/>
      <c r="E35" s="43">
        <f t="shared" si="0"/>
        <v>83</v>
      </c>
      <c r="F35" s="43">
        <f t="shared" si="0"/>
        <v>50</v>
      </c>
      <c r="G35" s="43">
        <f t="shared" si="0"/>
        <v>0</v>
      </c>
      <c r="H35" s="113"/>
      <c r="I35" s="48"/>
      <c r="J35" s="48"/>
      <c r="K35" s="48"/>
      <c r="L35" s="48"/>
      <c r="M35" s="48"/>
      <c r="N35" s="48"/>
      <c r="O35" s="48"/>
      <c r="P35" s="16"/>
      <c r="R35" s="14"/>
      <c r="S35" s="14"/>
    </row>
    <row r="36" spans="1:19">
      <c r="A36" s="104"/>
      <c r="B36" s="54" t="str">
        <f>IF(H46&lt;0,"",H46/19.83471)</f>
        <v/>
      </c>
      <c r="C36" s="30" t="s">
        <v>26</v>
      </c>
      <c r="D36" s="31"/>
      <c r="E36" s="43">
        <f t="shared" ref="E36:G37" si="1">M29</f>
        <v>36</v>
      </c>
      <c r="F36" s="43">
        <f t="shared" si="1"/>
        <v>20</v>
      </c>
      <c r="G36" s="43">
        <f t="shared" si="1"/>
        <v>0</v>
      </c>
      <c r="H36" s="113"/>
      <c r="I36" s="48"/>
      <c r="J36" s="48"/>
      <c r="K36" s="48"/>
      <c r="L36" s="48"/>
      <c r="M36" s="48"/>
      <c r="N36" s="48"/>
      <c r="O36" s="48"/>
      <c r="P36" s="16"/>
    </row>
    <row r="37" spans="1:19">
      <c r="A37" s="104"/>
      <c r="B37" s="54" t="str">
        <f>IF(H47&lt;0,"",H47/24.448217)</f>
        <v/>
      </c>
      <c r="C37" s="30" t="s">
        <v>27</v>
      </c>
      <c r="D37" s="31"/>
      <c r="E37" s="43">
        <f t="shared" si="1"/>
        <v>83</v>
      </c>
      <c r="F37" s="43">
        <f t="shared" si="1"/>
        <v>50</v>
      </c>
      <c r="G37" s="43">
        <f t="shared" si="1"/>
        <v>0</v>
      </c>
      <c r="H37" s="114"/>
      <c r="I37" s="48"/>
      <c r="J37" s="48"/>
      <c r="K37" s="48"/>
      <c r="L37" s="48"/>
      <c r="M37" s="48"/>
      <c r="N37" s="48"/>
      <c r="O37" s="48"/>
      <c r="P37" s="15"/>
    </row>
    <row r="38" spans="1:19" ht="12.75" hidden="1" customHeight="1">
      <c r="A38" s="104"/>
      <c r="B38" s="9"/>
      <c r="E38" s="11"/>
      <c r="F38" s="11"/>
      <c r="G38" s="11"/>
    </row>
    <row r="39" spans="1:19" ht="12.75" hidden="1" customHeight="1">
      <c r="A39" s="104"/>
      <c r="B39" s="13"/>
      <c r="C39" s="101" t="s">
        <v>28</v>
      </c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</row>
    <row r="40" spans="1:19" ht="12.75" hidden="1" customHeight="1">
      <c r="A40" s="104"/>
      <c r="B40" s="9"/>
      <c r="C40" s="92" t="s">
        <v>29</v>
      </c>
      <c r="D40" s="92"/>
      <c r="E40" s="92"/>
      <c r="F40" s="92"/>
      <c r="G40" s="92"/>
      <c r="H40" s="92"/>
      <c r="K40" s="9" t="s">
        <v>30</v>
      </c>
      <c r="L40" s="9"/>
      <c r="M40" s="9"/>
      <c r="N40" s="90">
        <f>E42*3600+F42*60+G42</f>
        <v>130854.36</v>
      </c>
      <c r="O40" s="90"/>
    </row>
    <row r="41" spans="1:19" ht="12.75" hidden="1" customHeight="1">
      <c r="A41" s="104"/>
      <c r="C41" s="8"/>
      <c r="E41" s="7" t="s">
        <v>18</v>
      </c>
      <c r="F41" s="7" t="s">
        <v>19</v>
      </c>
      <c r="G41" s="102" t="s">
        <v>20</v>
      </c>
      <c r="H41" s="102"/>
      <c r="K41" s="9" t="s">
        <v>31</v>
      </c>
      <c r="L41" s="9"/>
      <c r="M41" s="9"/>
      <c r="N41" s="90">
        <f>E43*3600+F43*60+G43</f>
        <v>301845.36</v>
      </c>
      <c r="O41" s="90"/>
    </row>
    <row r="42" spans="1:19" ht="12.75" hidden="1" customHeight="1">
      <c r="A42" s="104"/>
      <c r="C42" s="8" t="s">
        <v>21</v>
      </c>
      <c r="E42" s="3">
        <f>M29</f>
        <v>36</v>
      </c>
      <c r="F42" s="3">
        <f>F29</f>
        <v>20</v>
      </c>
      <c r="G42" s="90">
        <f>IF(G29&lt;1,G29*60,G29)</f>
        <v>54.36</v>
      </c>
      <c r="H42" s="90"/>
    </row>
    <row r="43" spans="1:19" ht="12.75" hidden="1" customHeight="1">
      <c r="A43" s="104"/>
      <c r="C43" s="8" t="s">
        <v>22</v>
      </c>
      <c r="E43" s="3">
        <f>M30</f>
        <v>83</v>
      </c>
      <c r="F43" s="3">
        <f>F30</f>
        <v>50</v>
      </c>
      <c r="G43" s="90">
        <f>IF(G30&lt;1,G30*60,G30)</f>
        <v>45.36</v>
      </c>
      <c r="H43" s="90"/>
      <c r="K43" s="9" t="s">
        <v>32</v>
      </c>
      <c r="L43" s="9"/>
      <c r="M43" s="9"/>
      <c r="N43" s="90">
        <f>M29*3600+N29*60+O29</f>
        <v>130800</v>
      </c>
      <c r="O43" s="90"/>
    </row>
    <row r="44" spans="1:19" ht="12.75" hidden="1" customHeight="1">
      <c r="A44" s="104"/>
      <c r="K44" s="9" t="s">
        <v>33</v>
      </c>
      <c r="L44" s="9"/>
      <c r="M44" s="9"/>
      <c r="N44" s="90">
        <f>M30*3600+N30*60+O30</f>
        <v>301800</v>
      </c>
      <c r="O44" s="90"/>
    </row>
    <row r="45" spans="1:19" ht="12.75" hidden="1" customHeight="1">
      <c r="A45" s="104"/>
    </row>
    <row r="46" spans="1:19" ht="12.75" hidden="1" customHeight="1">
      <c r="A46" s="104"/>
      <c r="E46" s="91" t="s">
        <v>34</v>
      </c>
      <c r="F46" s="91"/>
      <c r="G46" s="91"/>
      <c r="H46" s="12">
        <f>N43-N40</f>
        <v>-54.360000000000582</v>
      </c>
      <c r="K46" s="92" t="s">
        <v>35</v>
      </c>
      <c r="L46" s="92"/>
      <c r="M46" s="92"/>
      <c r="N46" s="90">
        <f>N40-N43</f>
        <v>54.360000000000582</v>
      </c>
      <c r="O46" s="90"/>
    </row>
    <row r="47" spans="1:19" ht="12.75" hidden="1" customHeight="1">
      <c r="A47" s="104"/>
      <c r="E47" s="91" t="s">
        <v>36</v>
      </c>
      <c r="F47" s="91"/>
      <c r="G47" s="91"/>
      <c r="H47" s="12">
        <f>N44-N41</f>
        <v>-45.35999999998603</v>
      </c>
      <c r="K47" s="92" t="s">
        <v>37</v>
      </c>
      <c r="L47" s="92"/>
      <c r="M47" s="92"/>
      <c r="N47" s="90">
        <f>N41-N44</f>
        <v>45.35999999998603</v>
      </c>
      <c r="O47" s="90"/>
    </row>
    <row r="48" spans="1:19" ht="12.75" hidden="1" customHeight="1">
      <c r="A48" s="104"/>
    </row>
    <row r="49" spans="1:19" ht="12.75" hidden="1" customHeight="1">
      <c r="A49" s="104"/>
    </row>
    <row r="50" spans="1:19">
      <c r="A50" s="104"/>
      <c r="B50" s="61" t="s">
        <v>62</v>
      </c>
      <c r="C50" s="61"/>
      <c r="D50" s="61"/>
      <c r="E50" s="61"/>
      <c r="F50" s="61"/>
      <c r="G50" s="61"/>
      <c r="H50" s="61"/>
      <c r="I50" s="62"/>
      <c r="J50" s="57"/>
      <c r="K50" s="85" t="s">
        <v>65</v>
      </c>
      <c r="L50" s="86"/>
      <c r="M50" s="86"/>
      <c r="N50" s="86"/>
      <c r="O50" s="86"/>
      <c r="P50" s="19"/>
    </row>
    <row r="51" spans="1:19" ht="12.75" hidden="1" customHeight="1">
      <c r="A51" s="104"/>
      <c r="B51" s="20"/>
      <c r="C51" s="20"/>
      <c r="D51" s="20"/>
      <c r="E51" s="20"/>
      <c r="F51" s="20"/>
      <c r="G51" s="20"/>
      <c r="H51" s="20"/>
      <c r="I51" s="21"/>
      <c r="J51" s="47"/>
      <c r="K51" s="60"/>
      <c r="L51" s="60"/>
      <c r="M51" s="60"/>
      <c r="N51" s="60"/>
      <c r="O51" s="60"/>
    </row>
    <row r="52" spans="1:19" ht="12.75" hidden="1" customHeight="1">
      <c r="A52" s="104"/>
      <c r="B52" s="22"/>
      <c r="C52" s="75"/>
      <c r="D52" s="75"/>
      <c r="E52" s="75"/>
      <c r="F52" s="22"/>
      <c r="G52" s="22"/>
      <c r="H52" s="22"/>
      <c r="I52" s="21"/>
      <c r="J52" s="47"/>
      <c r="K52" s="60"/>
      <c r="L52" s="60"/>
      <c r="M52" s="60"/>
      <c r="N52" s="60"/>
      <c r="O52" s="60"/>
    </row>
    <row r="53" spans="1:19">
      <c r="A53" s="104"/>
      <c r="B53" s="53">
        <v>0.215</v>
      </c>
      <c r="C53" s="70" t="s">
        <v>55</v>
      </c>
      <c r="D53" s="71"/>
      <c r="E53" s="71"/>
      <c r="F53" s="71"/>
      <c r="G53" s="71"/>
      <c r="H53" s="45">
        <f>B53/2.64</f>
        <v>8.1439393939393936E-2</v>
      </c>
      <c r="I53" s="32" t="s">
        <v>38</v>
      </c>
      <c r="J53" s="55"/>
      <c r="K53" s="87">
        <v>45</v>
      </c>
      <c r="L53" s="88"/>
      <c r="M53" s="88"/>
      <c r="N53" s="89">
        <f>IF(K53&lt;1,K53*60,K53/60)</f>
        <v>0.75</v>
      </c>
      <c r="O53" s="88"/>
      <c r="P53" s="15"/>
    </row>
    <row r="54" spans="1:19">
      <c r="A54" s="104"/>
      <c r="B54" s="76"/>
      <c r="C54" s="77"/>
      <c r="D54" s="77"/>
      <c r="E54" s="77"/>
      <c r="F54" s="77"/>
      <c r="G54" s="78"/>
      <c r="H54" s="45">
        <f>H56*12/39.37</f>
        <v>131.06426212852426</v>
      </c>
      <c r="I54" s="32" t="s">
        <v>39</v>
      </c>
      <c r="J54" s="55"/>
      <c r="K54" s="88"/>
      <c r="L54" s="88"/>
      <c r="M54" s="88"/>
      <c r="N54" s="88"/>
      <c r="O54" s="88"/>
      <c r="P54" s="15"/>
    </row>
    <row r="55" spans="1:19">
      <c r="A55" s="104"/>
      <c r="B55" s="79"/>
      <c r="C55" s="80"/>
      <c r="D55" s="80"/>
      <c r="E55" s="80"/>
      <c r="F55" s="80"/>
      <c r="G55" s="81"/>
      <c r="H55" s="45">
        <f>H56/3</f>
        <v>143.33333333333334</v>
      </c>
      <c r="I55" s="32" t="s">
        <v>40</v>
      </c>
      <c r="J55" s="55"/>
      <c r="K55" s="88"/>
      <c r="L55" s="88"/>
      <c r="M55" s="88"/>
      <c r="N55" s="88"/>
      <c r="O55" s="88"/>
      <c r="P55" s="15"/>
      <c r="S55" s="10"/>
    </row>
    <row r="56" spans="1:19">
      <c r="A56" s="104"/>
      <c r="B56" s="82"/>
      <c r="C56" s="83"/>
      <c r="D56" s="83"/>
      <c r="E56" s="83"/>
      <c r="F56" s="83"/>
      <c r="G56" s="84"/>
      <c r="H56" s="45">
        <f>H53*5280</f>
        <v>430</v>
      </c>
      <c r="I56" s="32" t="s">
        <v>41</v>
      </c>
      <c r="J56" s="55"/>
      <c r="K56" s="56"/>
      <c r="L56" s="48"/>
      <c r="M56" s="48"/>
      <c r="N56" s="48"/>
      <c r="O56" s="48"/>
      <c r="P56" s="15"/>
    </row>
    <row r="57" spans="1:19" ht="12.75" customHeight="1">
      <c r="A57" s="104"/>
      <c r="B57" s="106" t="s">
        <v>61</v>
      </c>
      <c r="C57" s="106"/>
      <c r="D57" s="106"/>
      <c r="E57" s="106"/>
      <c r="F57" s="106"/>
      <c r="G57" s="106"/>
      <c r="H57" s="107"/>
      <c r="I57" s="48"/>
      <c r="J57" s="50"/>
      <c r="K57" s="51"/>
      <c r="L57" s="51"/>
      <c r="M57" s="51"/>
      <c r="N57" s="51"/>
      <c r="O57" s="51"/>
      <c r="P57" s="15"/>
    </row>
    <row r="58" spans="1:19">
      <c r="A58" s="104"/>
      <c r="B58" s="53">
        <v>1</v>
      </c>
      <c r="C58" s="27" t="s">
        <v>47</v>
      </c>
      <c r="D58" s="27"/>
      <c r="E58" s="27"/>
      <c r="F58" s="44">
        <f>B58*2.64</f>
        <v>2.64</v>
      </c>
      <c r="G58" s="27" t="s">
        <v>43</v>
      </c>
      <c r="H58" s="27"/>
      <c r="I58" s="48"/>
      <c r="J58" s="72" t="s">
        <v>57</v>
      </c>
      <c r="K58" s="73"/>
      <c r="L58" s="73"/>
      <c r="M58" s="73"/>
      <c r="N58" s="73"/>
      <c r="O58" s="74"/>
      <c r="P58" s="15"/>
    </row>
    <row r="59" spans="1:19">
      <c r="A59" s="104"/>
      <c r="B59" s="53">
        <v>1609.347</v>
      </c>
      <c r="C59" s="27" t="s">
        <v>46</v>
      </c>
      <c r="D59" s="27"/>
      <c r="E59" s="27"/>
      <c r="F59" s="44">
        <f>B59/1609.347*2.64</f>
        <v>2.64</v>
      </c>
      <c r="G59" s="27" t="s">
        <v>43</v>
      </c>
      <c r="H59" s="27"/>
      <c r="I59" s="48"/>
      <c r="J59" s="63" t="s">
        <v>58</v>
      </c>
      <c r="K59" s="64"/>
      <c r="L59" s="64"/>
      <c r="M59" s="64"/>
      <c r="N59" s="64"/>
      <c r="O59" s="65"/>
      <c r="P59" s="15"/>
    </row>
    <row r="60" spans="1:19">
      <c r="A60" s="104"/>
      <c r="B60" s="53">
        <v>1760</v>
      </c>
      <c r="C60" s="27" t="s">
        <v>45</v>
      </c>
      <c r="D60" s="58"/>
      <c r="E60" s="59"/>
      <c r="F60" s="44">
        <f>B60*0.0015</f>
        <v>2.64</v>
      </c>
      <c r="G60" s="27" t="s">
        <v>43</v>
      </c>
      <c r="H60" s="27"/>
      <c r="I60" s="48"/>
      <c r="J60" s="63"/>
      <c r="K60" s="64"/>
      <c r="L60" s="64"/>
      <c r="M60" s="64"/>
      <c r="N60" s="64"/>
      <c r="O60" s="65"/>
      <c r="P60" s="15"/>
    </row>
    <row r="61" spans="1:19">
      <c r="A61" s="104"/>
      <c r="B61" s="53">
        <v>5280</v>
      </c>
      <c r="C61" s="27" t="s">
        <v>44</v>
      </c>
      <c r="D61" s="27"/>
      <c r="E61" s="27"/>
      <c r="F61" s="44">
        <f>B61/5280*2.64</f>
        <v>2.64</v>
      </c>
      <c r="G61" s="27" t="s">
        <v>43</v>
      </c>
      <c r="H61" s="27"/>
      <c r="I61" s="48"/>
      <c r="J61" s="63" t="s">
        <v>59</v>
      </c>
      <c r="K61" s="64"/>
      <c r="L61" s="64"/>
      <c r="M61" s="64"/>
      <c r="N61" s="64"/>
      <c r="O61" s="65"/>
      <c r="P61" s="15"/>
    </row>
    <row r="62" spans="1:19" ht="12.75" hidden="1" customHeight="1">
      <c r="A62" s="104"/>
      <c r="B62" s="20"/>
      <c r="C62" s="20"/>
      <c r="D62" s="20"/>
      <c r="E62" s="20"/>
      <c r="F62" s="20"/>
      <c r="G62" s="20"/>
      <c r="H62" s="21"/>
      <c r="I62" s="48"/>
      <c r="J62" s="63"/>
      <c r="K62" s="64"/>
      <c r="L62" s="64"/>
      <c r="M62" s="64"/>
      <c r="N62" s="64"/>
      <c r="O62" s="65"/>
      <c r="P62" s="15"/>
    </row>
    <row r="63" spans="1:19">
      <c r="A63" s="104"/>
      <c r="B63" s="106" t="s">
        <v>56</v>
      </c>
      <c r="C63" s="106"/>
      <c r="D63" s="106"/>
      <c r="E63" s="106"/>
      <c r="F63" s="106"/>
      <c r="G63" s="106"/>
      <c r="H63" s="107"/>
      <c r="I63" s="48"/>
      <c r="J63" s="66"/>
      <c r="K63" s="67"/>
      <c r="L63" s="67"/>
      <c r="M63" s="67"/>
      <c r="N63" s="67"/>
      <c r="O63" s="68"/>
      <c r="P63" s="15"/>
    </row>
    <row r="64" spans="1:19">
      <c r="A64" s="104"/>
      <c r="B64" s="27">
        <v>1</v>
      </c>
      <c r="C64" s="27" t="s">
        <v>48</v>
      </c>
      <c r="D64" s="27"/>
      <c r="E64" s="27"/>
      <c r="F64" s="46">
        <v>2.64</v>
      </c>
      <c r="G64" s="27" t="s">
        <v>1</v>
      </c>
      <c r="H64" s="31"/>
      <c r="I64" s="48"/>
      <c r="J64" s="51"/>
      <c r="K64" s="51"/>
      <c r="L64" s="51"/>
      <c r="M64" s="51"/>
      <c r="N64" s="51"/>
      <c r="O64" s="51"/>
      <c r="P64" s="15"/>
    </row>
    <row r="65" spans="1:16">
      <c r="A65" s="104"/>
      <c r="B65" s="27">
        <v>1</v>
      </c>
      <c r="C65" s="27" t="s">
        <v>49</v>
      </c>
      <c r="D65" s="27"/>
      <c r="E65" s="27"/>
      <c r="F65" s="46">
        <v>2E-3</v>
      </c>
      <c r="G65" s="27" t="s">
        <v>52</v>
      </c>
      <c r="H65" s="31"/>
      <c r="I65" s="48"/>
      <c r="J65" s="51"/>
      <c r="K65" s="51"/>
      <c r="L65" s="51"/>
      <c r="M65" s="51"/>
      <c r="N65" s="51"/>
      <c r="O65" s="51"/>
      <c r="P65" s="15"/>
    </row>
    <row r="66" spans="1:16">
      <c r="A66" s="104"/>
      <c r="B66" s="27">
        <v>1</v>
      </c>
      <c r="C66" s="27" t="s">
        <v>50</v>
      </c>
      <c r="D66" s="27"/>
      <c r="E66" s="27"/>
      <c r="F66" s="46">
        <v>2E-3</v>
      </c>
      <c r="G66" s="27" t="s">
        <v>53</v>
      </c>
      <c r="H66" s="31"/>
      <c r="I66" s="48"/>
      <c r="J66" s="51"/>
      <c r="K66" s="51"/>
      <c r="L66" s="51"/>
      <c r="M66" s="51"/>
      <c r="N66" s="51"/>
      <c r="O66" s="51"/>
      <c r="P66" s="15"/>
    </row>
    <row r="67" spans="1:16">
      <c r="A67" s="104"/>
      <c r="B67" s="27">
        <v>1</v>
      </c>
      <c r="C67" s="27" t="s">
        <v>51</v>
      </c>
      <c r="D67" s="27"/>
      <c r="E67" s="27"/>
      <c r="F67" s="46">
        <v>5.0000000000000001E-4</v>
      </c>
      <c r="G67" s="27" t="s">
        <v>53</v>
      </c>
      <c r="H67" s="31"/>
      <c r="I67" s="48"/>
      <c r="J67" s="48"/>
      <c r="K67" s="48"/>
      <c r="L67" s="48"/>
      <c r="M67" s="48"/>
      <c r="N67" s="69" t="s">
        <v>67</v>
      </c>
      <c r="O67" s="69"/>
      <c r="P67" s="15"/>
    </row>
    <row r="68" spans="1:16">
      <c r="A68" s="104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</row>
  </sheetData>
  <sheetProtection sheet="1" objects="1" scenarios="1"/>
  <mergeCells count="49">
    <mergeCell ref="A1:A68"/>
    <mergeCell ref="B1:O1"/>
    <mergeCell ref="B57:H57"/>
    <mergeCell ref="B63:H63"/>
    <mergeCell ref="C27:H27"/>
    <mergeCell ref="G28:H28"/>
    <mergeCell ref="G29:H29"/>
    <mergeCell ref="K27:O27"/>
    <mergeCell ref="C25:O25"/>
    <mergeCell ref="C26:H26"/>
    <mergeCell ref="H7:I7"/>
    <mergeCell ref="J14:K14"/>
    <mergeCell ref="D2:H2"/>
    <mergeCell ref="H4:I4"/>
    <mergeCell ref="H5:I5"/>
    <mergeCell ref="H6:I6"/>
    <mergeCell ref="B9:O9"/>
    <mergeCell ref="K29:L29"/>
    <mergeCell ref="G30:H30"/>
    <mergeCell ref="K30:L30"/>
    <mergeCell ref="G42:H42"/>
    <mergeCell ref="B32:H32"/>
    <mergeCell ref="K32:O32"/>
    <mergeCell ref="C39:P39"/>
    <mergeCell ref="C40:H40"/>
    <mergeCell ref="N40:O40"/>
    <mergeCell ref="G41:H41"/>
    <mergeCell ref="N41:O41"/>
    <mergeCell ref="K31:O31"/>
    <mergeCell ref="N47:O47"/>
    <mergeCell ref="N46:O46"/>
    <mergeCell ref="G43:H43"/>
    <mergeCell ref="N43:O43"/>
    <mergeCell ref="N44:O44"/>
    <mergeCell ref="E46:G46"/>
    <mergeCell ref="K46:M46"/>
    <mergeCell ref="E47:G47"/>
    <mergeCell ref="K47:M47"/>
    <mergeCell ref="B50:I50"/>
    <mergeCell ref="J61:O63"/>
    <mergeCell ref="N67:O67"/>
    <mergeCell ref="C53:G53"/>
    <mergeCell ref="J58:O58"/>
    <mergeCell ref="J59:O60"/>
    <mergeCell ref="C52:E52"/>
    <mergeCell ref="B54:G56"/>
    <mergeCell ref="K50:O50"/>
    <mergeCell ref="K53:M55"/>
    <mergeCell ref="N53:O55"/>
  </mergeCells>
  <phoneticPr fontId="0" type="noConversion"/>
  <pageMargins left="0.75" right="0.75" top="1" bottom="1" header="0.5" footer="0.5"/>
  <pageSetup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>James J. Carl</Manager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Navigation</dc:title>
  <dc:subject>Finding Coordinates, Locations and Real Distance</dc:subject>
  <dc:creator>James J. Carl</dc:creator>
  <cp:lastModifiedBy>jim</cp:lastModifiedBy>
  <cp:lastPrinted>2012-04-24T12:58:24Z</cp:lastPrinted>
  <dcterms:created xsi:type="dcterms:W3CDTF">1999-06-03T00:39:06Z</dcterms:created>
  <dcterms:modified xsi:type="dcterms:W3CDTF">2012-04-25T00:51:54Z</dcterms:modified>
</cp:coreProperties>
</file>